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7"/>
  <workbookPr defaultThemeVersion="166925"/>
  <xr:revisionPtr revIDLastSave="0" documentId="8_{06BCC39E-F554-4FC5-AB14-EA5AF08AF974}" xr6:coauthVersionLast="45" xr6:coauthVersionMax="45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B19" i="1"/>
  <c r="B16" i="1"/>
  <c r="B15" i="1"/>
  <c r="B22" i="1"/>
  <c r="C40" i="1"/>
  <c r="D40" i="1" s="1"/>
  <c r="C39" i="1"/>
  <c r="D39" i="1" s="1"/>
  <c r="C38" i="1"/>
  <c r="D38" i="1" s="1"/>
  <c r="C37" i="1"/>
  <c r="D37" i="1" s="1"/>
  <c r="C36" i="1"/>
  <c r="D36" i="1" s="1"/>
  <c r="B35" i="1"/>
  <c r="C35" i="1"/>
  <c r="D35" i="1" s="1"/>
  <c r="C34" i="1"/>
  <c r="D34" i="1" s="1"/>
  <c r="C33" i="1"/>
  <c r="D33" i="1" s="1"/>
  <c r="C32" i="1"/>
  <c r="D32" i="1" s="1"/>
  <c r="C31" i="1"/>
  <c r="D31" i="1" s="1"/>
  <c r="C30" i="1"/>
  <c r="D30" i="1" s="1"/>
  <c r="C29" i="1"/>
  <c r="D29" i="1" s="1"/>
  <c r="B30" i="1"/>
  <c r="B29" i="1"/>
  <c r="B11" i="1"/>
  <c r="C28" i="1" l="1"/>
  <c r="E5" i="1"/>
  <c r="D28" i="1"/>
  <c r="C42" i="1"/>
  <c r="C44" i="1" s="1"/>
  <c r="D42" i="1"/>
  <c r="D44" i="1" l="1"/>
  <c r="C45" i="1"/>
  <c r="E4" i="1" l="1"/>
  <c r="D45" i="1"/>
</calcChain>
</file>

<file path=xl/sharedStrings.xml><?xml version="1.0" encoding="utf-8"?>
<sst xmlns="http://schemas.openxmlformats.org/spreadsheetml/2006/main" count="71" uniqueCount="70">
  <si>
    <t>Such a cell (yellow background) can be modified!</t>
  </si>
  <si>
    <t>For SDK for T&amp;Z v3.1</t>
  </si>
  <si>
    <t>Assuming:</t>
  </si>
  <si>
    <t>Results:</t>
  </si>
  <si>
    <t>Device role:</t>
  </si>
  <si>
    <t>ZB_ROLE_ZC</t>
  </si>
  <si>
    <t>ZIGBEE_NVRAM_PAGE_SIZE</t>
  </si>
  <si>
    <t>Network complexity:</t>
  </si>
  <si>
    <t>ZB_CONFIG_APPLICATION_COMPLEX</t>
  </si>
  <si>
    <t>ZIGBEE_NVRAM_PAGE_COUNT</t>
  </si>
  <si>
    <t>Network traffic:</t>
  </si>
  <si>
    <t>ZB_CONFIG_HIGH_TRAFFIC</t>
  </si>
  <si>
    <t>Device uses install codes</t>
  </si>
  <si>
    <t>Flash depends on:</t>
  </si>
  <si>
    <t>Value:</t>
  </si>
  <si>
    <t>Comment:</t>
  </si>
  <si>
    <t>ZIGBEE_NVRAM_PAGE_COUNT:</t>
  </si>
  <si>
    <t>Default number of NVRAM pages used</t>
  </si>
  <si>
    <t>Redundancy multiplier per virtual page:</t>
  </si>
  <si>
    <t>By default equals 4, recomended to increase if possible</t>
  </si>
  <si>
    <t>ZB_CONFIG_OVERALL_NETWORK_SIZE</t>
  </si>
  <si>
    <t>Overall size of the network, can not be greater than 200.</t>
  </si>
  <si>
    <t>ZB_CONFIG_IEEE_ADDR_TABLE_SIZE:</t>
  </si>
  <si>
    <t>If Coordintaor, default value: ZB_CONFIG_OVERALL_NETWORK_SIZE + (ZB_CONFIG_OVERALL_NETWORK_SIZE + 15)/16 * 4</t>
  </si>
  <si>
    <t>ZB_CONFIG_NEIGHBOR_TABLE_SIZE</t>
  </si>
  <si>
    <t>If Coordinator, default value: ZB_CONFIG_OVERALL_NETWORK_SIZE</t>
  </si>
  <si>
    <t>ZB_CONFIG_N_APS_KEY_PAIR_ARR_MAX_SIZE</t>
  </si>
  <si>
    <t>ZB_CONFIG_APS_SRC_BINDING_TABLE_SIZE</t>
  </si>
  <si>
    <t>If ZB_CONFIG_HIGH_TRAFFIC set, default value: 32. It is also maximum value of this property.</t>
  </si>
  <si>
    <t>ZB_CONFIG_APS_DST_BINDING_TABLE_SIZE</t>
  </si>
  <si>
    <t>If ZB_CONFIG_HIGH_TRAFFIC set, default value: 32</t>
  </si>
  <si>
    <t>N_Install_codes</t>
  </si>
  <si>
    <t>If Coordinator, default value: ZB_CONFIG_OVERALL_NETWORK_SIZE. Assuming that device is using install codes</t>
  </si>
  <si>
    <t>N_gppb_pt_entries</t>
  </si>
  <si>
    <t>GPPB proxy table, max value: 5. Value 0 if no GP devices in the network.</t>
  </si>
  <si>
    <t xml:space="preserve">N_report_info </t>
  </si>
  <si>
    <t>Number of application (coordinator) reportable attributes</t>
  </si>
  <si>
    <t>binding_table_size</t>
  </si>
  <si>
    <t>binding_table_size= 4 + ZB_CONFIG_APS_SRC_BINDING_TABLE_SIZE * 4 + ZB_CONFIG_APS_DST_BINDING_TABLE_SIZE * 8</t>
  </si>
  <si>
    <t>nRF 52840 single Flash page size:</t>
  </si>
  <si>
    <t>Size of single flash page of nRF52840</t>
  </si>
  <si>
    <t>FLASH datasets sizes:</t>
  </si>
  <si>
    <t>Size used [B]:</t>
  </si>
  <si>
    <t>Total: [B]</t>
  </si>
  <si>
    <t>Total:</t>
  </si>
  <si>
    <t>NVRAM page header:</t>
  </si>
  <si>
    <t>Common dataset:</t>
  </si>
  <si>
    <t>Counters:</t>
  </si>
  <si>
    <t>EUI 64 Address Map:</t>
  </si>
  <si>
    <t xml:space="preserve">20 + 16 * ZB_CONFIG_IEEE_ADDR_TABLE_SIZE </t>
  </si>
  <si>
    <t>Neighbor table:</t>
  </si>
  <si>
    <t>20 + 4 * ZB_CONFIG_NEIGHBOR_TABLE_SIZE</t>
  </si>
  <si>
    <t>APS Link Keys:</t>
  </si>
  <si>
    <t>20 + 28 * ZB_CONFIG_N_APS_KEY_PAIR_ARR_MAX_SIZE</t>
  </si>
  <si>
    <t>Install codes:</t>
  </si>
  <si>
    <t>20 + 28 * n_install_codes</t>
  </si>
  <si>
    <t>GPPB cluster data:</t>
  </si>
  <si>
    <t>GPPB proxy table:</t>
  </si>
  <si>
    <t xml:space="preserve">16 + 56 * n_gppb_pt_entries </t>
  </si>
  <si>
    <t>HA dataset (poll control, diagnostic data):</t>
  </si>
  <si>
    <t>APS group table:</t>
  </si>
  <si>
    <t>Attribute reporting configuration:</t>
  </si>
  <si>
    <t xml:space="preserve">16 + 24 * n_report_info </t>
  </si>
  <si>
    <t xml:space="preserve">Local binding table. </t>
  </si>
  <si>
    <t xml:space="preserve">16 + binding_table_size </t>
  </si>
  <si>
    <t>Total size (calculated):</t>
  </si>
  <si>
    <t>Virtual Flash Page minimal size:</t>
  </si>
  <si>
    <t>If the current virtual flash page is filled up with data, every valid dataset must be rewritten into a second page. Because of this, the minimal virtual page size must be greater than the amount of stored data multiplied by 4  --- virtual page size * "Redundancy multiplier per virtual page"</t>
  </si>
  <si>
    <t>Recomended minimal page size:</t>
  </si>
  <si>
    <t>The size must be a multiply of physical page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</si>
</sst>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9D08E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Fill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4" xfId="0" applyFill="1" applyBorder="1"/>
    <xf numFmtId="0" fontId="0" fillId="0" borderId="5" xfId="0" applyBorder="1"/>
    <xf numFmtId="0" fontId="0" fillId="2" borderId="4" xfId="0" applyFill="1" applyBorder="1"/>
    <xf numFmtId="0" fontId="0" fillId="0" borderId="17" xfId="0" applyBorder="1"/>
    <xf numFmtId="0" fontId="0" fillId="2" borderId="17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24" xfId="0" applyBorder="1"/>
    <xf numFmtId="0" fontId="0" fillId="0" borderId="18" xfId="0" applyBorder="1"/>
    <xf numFmtId="2" fontId="0" fillId="0" borderId="2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28" xfId="0" applyNumberFormat="1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19" xfId="0" applyBorder="1"/>
    <xf numFmtId="0" fontId="0" fillId="3" borderId="29" xfId="0" applyFill="1" applyBorder="1"/>
    <xf numFmtId="0" fontId="0" fillId="3" borderId="30" xfId="0" applyFill="1" applyBorder="1"/>
    <xf numFmtId="0" fontId="0" fillId="3" borderId="31" xfId="0" applyFill="1" applyBorder="1"/>
    <xf numFmtId="0" fontId="0" fillId="0" borderId="32" xfId="0" applyBorder="1" applyAlignment="1">
      <alignment horizontal="right"/>
    </xf>
    <xf numFmtId="2" fontId="0" fillId="0" borderId="32" xfId="0" applyNumberFormat="1" applyBorder="1" applyAlignment="1">
      <alignment horizontal="right"/>
    </xf>
    <xf numFmtId="0" fontId="0" fillId="0" borderId="35" xfId="0" applyBorder="1"/>
    <xf numFmtId="0" fontId="0" fillId="0" borderId="33" xfId="0" applyBorder="1" applyAlignment="1">
      <alignment wrapText="1"/>
    </xf>
    <xf numFmtId="0" fontId="0" fillId="0" borderId="33" xfId="0" applyBorder="1" applyAlignment="1">
      <alignment horizontal="right"/>
    </xf>
    <xf numFmtId="2" fontId="0" fillId="0" borderId="34" xfId="0" applyNumberFormat="1" applyBorder="1" applyAlignment="1">
      <alignment horizontal="right"/>
    </xf>
    <xf numFmtId="0" fontId="0" fillId="0" borderId="18" xfId="0" applyFill="1" applyBorder="1"/>
    <xf numFmtId="0" fontId="0" fillId="0" borderId="8" xfId="0" applyFill="1" applyBorder="1"/>
    <xf numFmtId="0" fontId="0" fillId="0" borderId="10" xfId="0" applyFill="1" applyBorder="1"/>
    <xf numFmtId="0" fontId="0" fillId="0" borderId="20" xfId="0" applyFill="1" applyBorder="1" applyAlignment="1">
      <alignment horizontal="right"/>
    </xf>
    <xf numFmtId="0" fontId="0" fillId="0" borderId="3" xfId="0" applyBorder="1" applyAlignment="1">
      <alignment horizontal="left"/>
    </xf>
    <xf numFmtId="0" fontId="0" fillId="2" borderId="29" xfId="0" applyFill="1" applyBorder="1"/>
    <xf numFmtId="0" fontId="0" fillId="3" borderId="13" xfId="0" applyFill="1" applyBorder="1" applyAlignment="1"/>
    <xf numFmtId="0" fontId="0" fillId="0" borderId="6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Alignment="1"/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6" xfId="0" applyBorder="1" applyAlignment="1"/>
    <xf numFmtId="0" fontId="0" fillId="0" borderId="25" xfId="0" applyBorder="1" applyAlignment="1"/>
    <xf numFmtId="0" fontId="0" fillId="0" borderId="37" xfId="0" applyBorder="1" applyAlignment="1"/>
    <xf numFmtId="0" fontId="0" fillId="0" borderId="26" xfId="0" applyBorder="1" applyAlignment="1"/>
    <xf numFmtId="2" fontId="0" fillId="0" borderId="23" xfId="0" applyNumberFormat="1" applyBorder="1" applyAlignment="1">
      <alignment horizontal="right"/>
    </xf>
    <xf numFmtId="2" fontId="0" fillId="0" borderId="27" xfId="0" applyNumberFormat="1" applyBorder="1" applyAlignment="1">
      <alignment horizontal="right"/>
    </xf>
    <xf numFmtId="0" fontId="0" fillId="3" borderId="13" xfId="0" applyFill="1" applyBorder="1" applyAlignment="1"/>
    <xf numFmtId="0" fontId="0" fillId="3" borderId="31" xfId="0" applyFill="1" applyBorder="1" applyAlignment="1"/>
    <xf numFmtId="0" fontId="0" fillId="0" borderId="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37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3" borderId="14" xfId="0" applyFill="1" applyBorder="1" applyAlignment="1"/>
    <xf numFmtId="0" fontId="0" fillId="3" borderId="15" xfId="0" applyFill="1" applyBorder="1" applyAlignment="1"/>
    <xf numFmtId="0" fontId="0" fillId="3" borderId="16" xfId="0" applyFill="1" applyBorder="1" applyAlignment="1"/>
    <xf numFmtId="0" fontId="0" fillId="3" borderId="14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topLeftCell="A29" workbookViewId="0">
      <selection activeCell="A48" sqref="A48"/>
    </sheetView>
  </sheetViews>
  <sheetFormatPr defaultRowHeight="15"/>
  <cols>
    <col min="1" max="1" width="52.140625" customWidth="1"/>
    <col min="2" max="2" width="51.140625" bestFit="1" customWidth="1"/>
    <col min="3" max="3" width="10.42578125" customWidth="1"/>
    <col min="4" max="4" width="29.42578125" customWidth="1"/>
    <col min="5" max="5" width="39.7109375" customWidth="1"/>
  </cols>
  <sheetData>
    <row r="1" spans="1:6">
      <c r="A1" s="39" t="s">
        <v>0</v>
      </c>
      <c r="B1" s="39" t="s">
        <v>1</v>
      </c>
    </row>
    <row r="2" spans="1:6">
      <c r="E2" s="1"/>
      <c r="F2" s="1"/>
    </row>
    <row r="3" spans="1:6">
      <c r="A3" s="71" t="s">
        <v>2</v>
      </c>
      <c r="B3" s="72"/>
      <c r="C3" s="1"/>
      <c r="D3" s="57" t="s">
        <v>3</v>
      </c>
      <c r="E3" s="58"/>
      <c r="F3" s="1"/>
    </row>
    <row r="4" spans="1:6">
      <c r="A4" s="10" t="s">
        <v>4</v>
      </c>
      <c r="B4" s="16" t="s">
        <v>5</v>
      </c>
      <c r="C4" s="2"/>
      <c r="D4" s="34" t="s">
        <v>6</v>
      </c>
      <c r="E4" s="37" t="str">
        <f>IF(C45 &gt;1023, _xlfn.TEXTJOIN(" ",TRUE, TEXT((C45 / 1024), "0.0"), "kB"), _xlfn.TEXTJOIN(" ",TRUE, TEXT(C45, "0"), "B"))</f>
        <v>68.0 kB</v>
      </c>
      <c r="F4" s="1"/>
    </row>
    <row r="5" spans="1:6">
      <c r="A5" s="6" t="s">
        <v>7</v>
      </c>
      <c r="B5" s="5" t="s">
        <v>8</v>
      </c>
      <c r="C5" s="2"/>
      <c r="D5" s="35" t="s">
        <v>9</v>
      </c>
      <c r="E5" s="36">
        <f>B11</f>
        <v>2</v>
      </c>
    </row>
    <row r="6" spans="1:6">
      <c r="A6" s="12" t="s">
        <v>10</v>
      </c>
      <c r="B6" s="13" t="s">
        <v>11</v>
      </c>
      <c r="C6" s="2"/>
      <c r="D6" s="2"/>
      <c r="E6" s="2"/>
    </row>
    <row r="7" spans="1:6">
      <c r="A7" s="14" t="s">
        <v>12</v>
      </c>
      <c r="B7" s="15"/>
      <c r="C7" s="2"/>
      <c r="D7" s="2"/>
      <c r="E7" s="2"/>
    </row>
    <row r="8" spans="1:6">
      <c r="A8" s="1"/>
      <c r="B8" s="1"/>
      <c r="C8" s="4"/>
      <c r="D8" s="2"/>
      <c r="E8" s="2"/>
    </row>
    <row r="9" spans="1:6">
      <c r="C9" s="2"/>
      <c r="D9" s="2"/>
      <c r="E9" s="2"/>
    </row>
    <row r="10" spans="1:6">
      <c r="A10" s="40" t="s">
        <v>13</v>
      </c>
      <c r="B10" s="40" t="s">
        <v>14</v>
      </c>
      <c r="C10" s="68" t="s">
        <v>15</v>
      </c>
      <c r="D10" s="69"/>
      <c r="E10" s="70"/>
    </row>
    <row r="11" spans="1:6">
      <c r="A11" s="10" t="s">
        <v>16</v>
      </c>
      <c r="B11" s="11">
        <f>2</f>
        <v>2</v>
      </c>
      <c r="C11" s="73" t="s">
        <v>17</v>
      </c>
      <c r="D11" s="74"/>
      <c r="E11" s="75"/>
    </row>
    <row r="12" spans="1:6">
      <c r="A12" s="6" t="s">
        <v>18</v>
      </c>
      <c r="B12" s="9">
        <v>4</v>
      </c>
      <c r="C12" s="48" t="s">
        <v>19</v>
      </c>
      <c r="D12" s="49"/>
      <c r="E12" s="50"/>
    </row>
    <row r="13" spans="1:6">
      <c r="A13" s="7" t="s">
        <v>20</v>
      </c>
      <c r="B13" s="9">
        <v>200</v>
      </c>
      <c r="C13" s="59" t="s">
        <v>21</v>
      </c>
      <c r="D13" s="60"/>
      <c r="E13" s="61"/>
    </row>
    <row r="14" spans="1:6">
      <c r="A14" s="6" t="s">
        <v>22</v>
      </c>
      <c r="B14" s="7">
        <f>_xlfn.CEILING.MATH(B13 + ((B13 + 15) / 16 )* 4)</f>
        <v>254</v>
      </c>
      <c r="C14" s="41" t="s">
        <v>23</v>
      </c>
      <c r="D14" s="42"/>
      <c r="E14" s="43"/>
    </row>
    <row r="15" spans="1:6">
      <c r="A15" s="6" t="s">
        <v>24</v>
      </c>
      <c r="B15" s="7">
        <f>B13</f>
        <v>200</v>
      </c>
      <c r="C15" s="48" t="s">
        <v>25</v>
      </c>
      <c r="D15" s="49"/>
      <c r="E15" s="50"/>
    </row>
    <row r="16" spans="1:6">
      <c r="A16" s="6" t="s">
        <v>26</v>
      </c>
      <c r="B16" s="7">
        <f>B13</f>
        <v>200</v>
      </c>
      <c r="C16" s="48" t="s">
        <v>25</v>
      </c>
      <c r="D16" s="49"/>
      <c r="E16" s="50"/>
    </row>
    <row r="17" spans="1:6">
      <c r="A17" s="6" t="s">
        <v>27</v>
      </c>
      <c r="B17" s="7">
        <v>32</v>
      </c>
      <c r="C17" s="48" t="s">
        <v>28</v>
      </c>
      <c r="D17" s="49"/>
      <c r="E17" s="50"/>
    </row>
    <row r="18" spans="1:6">
      <c r="A18" s="6" t="s">
        <v>29</v>
      </c>
      <c r="B18" s="7">
        <v>32</v>
      </c>
      <c r="C18" s="48" t="s">
        <v>30</v>
      </c>
      <c r="D18" s="49"/>
      <c r="E18" s="50"/>
    </row>
    <row r="19" spans="1:6">
      <c r="A19" s="6" t="s">
        <v>31</v>
      </c>
      <c r="B19" s="7">
        <f>B13</f>
        <v>200</v>
      </c>
      <c r="C19" s="48" t="s">
        <v>32</v>
      </c>
      <c r="D19" s="49"/>
      <c r="E19" s="50"/>
    </row>
    <row r="20" spans="1:6">
      <c r="A20" s="6" t="s">
        <v>33</v>
      </c>
      <c r="B20" s="9">
        <v>0</v>
      </c>
      <c r="C20" s="48" t="s">
        <v>34</v>
      </c>
      <c r="D20" s="49"/>
      <c r="E20" s="50"/>
    </row>
    <row r="21" spans="1:6">
      <c r="A21" s="6" t="s">
        <v>35</v>
      </c>
      <c r="B21" s="9">
        <v>10</v>
      </c>
      <c r="C21" s="48" t="s">
        <v>36</v>
      </c>
      <c r="D21" s="49"/>
      <c r="E21" s="50"/>
    </row>
    <row r="22" spans="1:6" ht="45" customHeight="1">
      <c r="A22" s="6" t="s">
        <v>37</v>
      </c>
      <c r="B22" s="7">
        <f>4 + B17 * 4 + B18 * 8</f>
        <v>388</v>
      </c>
      <c r="C22" s="41" t="s">
        <v>38</v>
      </c>
      <c r="D22" s="42"/>
      <c r="E22" s="43"/>
    </row>
    <row r="23" spans="1:6">
      <c r="A23" s="8" t="s">
        <v>39</v>
      </c>
      <c r="B23" s="8">
        <v>4096</v>
      </c>
      <c r="C23" s="44" t="s">
        <v>40</v>
      </c>
      <c r="D23" s="45"/>
      <c r="E23" s="46"/>
    </row>
    <row r="24" spans="1:6">
      <c r="C24" s="47"/>
      <c r="D24" s="47"/>
      <c r="E24" s="47"/>
    </row>
    <row r="25" spans="1:6">
      <c r="C25" s="47"/>
      <c r="D25" s="47"/>
      <c r="E25" s="47"/>
    </row>
    <row r="26" spans="1:6">
      <c r="C26" s="47"/>
      <c r="D26" s="47"/>
      <c r="E26" s="47"/>
    </row>
    <row r="27" spans="1:6">
      <c r="A27" s="25" t="s">
        <v>41</v>
      </c>
      <c r="B27" s="26" t="s">
        <v>42</v>
      </c>
      <c r="C27" s="25" t="s">
        <v>43</v>
      </c>
      <c r="D27" s="27" t="s">
        <v>44</v>
      </c>
    </row>
    <row r="28" spans="1:6">
      <c r="A28" s="10" t="s">
        <v>45</v>
      </c>
      <c r="B28" s="16">
        <v>20</v>
      </c>
      <c r="C28" s="28">
        <f>B11*20</f>
        <v>40</v>
      </c>
      <c r="D28" s="29" t="str">
        <f>IF(C28 &gt;1023, _xlfn.TEXTJOIN(" ",TRUE, TEXT((C28 / 1024), "0.0"), "kB"), _xlfn.TEXTJOIN(" ",TRUE, TEXT(C28, "0"), "B"))</f>
        <v>40 B</v>
      </c>
    </row>
    <row r="29" spans="1:6">
      <c r="A29" s="6" t="s">
        <v>46</v>
      </c>
      <c r="B29" s="5">
        <f>96</f>
        <v>96</v>
      </c>
      <c r="C29" s="22">
        <f>96</f>
        <v>96</v>
      </c>
      <c r="D29" s="19" t="str">
        <f>IF(C29 &gt;1023, _xlfn.TEXTJOIN(" ",TRUE, TEXT((C29 / 1024), "0.0"), "kB"), _xlfn.TEXTJOIN(" ",TRUE, TEXT(C29, "0"), "B"))</f>
        <v>96 B</v>
      </c>
      <c r="E29" s="3"/>
      <c r="F29" s="3"/>
    </row>
    <row r="30" spans="1:6">
      <c r="A30" s="6" t="s">
        <v>47</v>
      </c>
      <c r="B30" s="5">
        <f>24</f>
        <v>24</v>
      </c>
      <c r="C30" s="22">
        <f>24</f>
        <v>24</v>
      </c>
      <c r="D30" s="19" t="str">
        <f t="shared" ref="D30:D44" si="0">IF(C30 &gt;1023, _xlfn.TEXTJOIN(" ",TRUE, TEXT((C30 / 1024), "0.0"), "kB"), _xlfn.TEXTJOIN(" ",TRUE, TEXT(C30, "0"), "B"))</f>
        <v>24 B</v>
      </c>
    </row>
    <row r="31" spans="1:6">
      <c r="A31" s="6" t="s">
        <v>48</v>
      </c>
      <c r="B31" s="5" t="s">
        <v>49</v>
      </c>
      <c r="C31" s="22">
        <f>20 + 16 * B14</f>
        <v>4084</v>
      </c>
      <c r="D31" s="19" t="str">
        <f t="shared" si="0"/>
        <v>4.0 kB</v>
      </c>
    </row>
    <row r="32" spans="1:6">
      <c r="A32" s="6" t="s">
        <v>50</v>
      </c>
      <c r="B32" s="5" t="s">
        <v>51</v>
      </c>
      <c r="C32" s="22">
        <f>20 + 4 * B15</f>
        <v>820</v>
      </c>
      <c r="D32" s="19" t="str">
        <f t="shared" si="0"/>
        <v>820 B</v>
      </c>
    </row>
    <row r="33" spans="1:4">
      <c r="A33" s="6" t="s">
        <v>52</v>
      </c>
      <c r="B33" s="5" t="s">
        <v>53</v>
      </c>
      <c r="C33" s="22">
        <f>20 + 28 * B16</f>
        <v>5620</v>
      </c>
      <c r="D33" s="19" t="str">
        <f t="shared" si="0"/>
        <v>5.5 kB</v>
      </c>
    </row>
    <row r="34" spans="1:4">
      <c r="A34" s="6" t="s">
        <v>54</v>
      </c>
      <c r="B34" s="5" t="s">
        <v>55</v>
      </c>
      <c r="C34" s="22">
        <f>20 + 28 * B19</f>
        <v>5620</v>
      </c>
      <c r="D34" s="19" t="str">
        <f t="shared" si="0"/>
        <v>5.5 kB</v>
      </c>
    </row>
    <row r="35" spans="1:4">
      <c r="A35" s="6" t="s">
        <v>56</v>
      </c>
      <c r="B35" s="5">
        <f>56</f>
        <v>56</v>
      </c>
      <c r="C35" s="22">
        <f>56</f>
        <v>56</v>
      </c>
      <c r="D35" s="19" t="str">
        <f t="shared" si="0"/>
        <v>56 B</v>
      </c>
    </row>
    <row r="36" spans="1:4">
      <c r="A36" s="6" t="s">
        <v>57</v>
      </c>
      <c r="B36" s="5" t="s">
        <v>58</v>
      </c>
      <c r="C36" s="22">
        <f>16 + 56 * B20</f>
        <v>16</v>
      </c>
      <c r="D36" s="19" t="str">
        <f t="shared" si="0"/>
        <v>16 B</v>
      </c>
    </row>
    <row r="37" spans="1:4">
      <c r="A37" s="6" t="s">
        <v>59</v>
      </c>
      <c r="B37" s="5">
        <v>40</v>
      </c>
      <c r="C37" s="22">
        <f>40</f>
        <v>40</v>
      </c>
      <c r="D37" s="19" t="str">
        <f t="shared" si="0"/>
        <v>40 B</v>
      </c>
    </row>
    <row r="38" spans="1:4">
      <c r="A38" s="6" t="s">
        <v>60</v>
      </c>
      <c r="B38" s="5">
        <v>116</v>
      </c>
      <c r="C38" s="22">
        <f>116</f>
        <v>116</v>
      </c>
      <c r="D38" s="19" t="str">
        <f t="shared" si="0"/>
        <v>116 B</v>
      </c>
    </row>
    <row r="39" spans="1:4">
      <c r="A39" s="6" t="s">
        <v>61</v>
      </c>
      <c r="B39" s="5" t="s">
        <v>62</v>
      </c>
      <c r="C39" s="22">
        <f>16 + 24 * B21</f>
        <v>256</v>
      </c>
      <c r="D39" s="19" t="str">
        <f>IF(C39 &gt;1023, _xlfn.TEXTJOIN(" ",TRUE, TEXT((C39 / 1024), "0.0"), "kB"), _xlfn.TEXTJOIN(" ",TRUE, TEXT(C39, "0"), "B"))</f>
        <v>256 B</v>
      </c>
    </row>
    <row r="40" spans="1:4">
      <c r="A40" s="8" t="s">
        <v>63</v>
      </c>
      <c r="B40" s="38" t="s">
        <v>64</v>
      </c>
      <c r="C40" s="23">
        <f>16 + B22</f>
        <v>404</v>
      </c>
      <c r="D40" s="20" t="str">
        <f t="shared" si="0"/>
        <v>404 B</v>
      </c>
    </row>
    <row r="41" spans="1:4">
      <c r="A41" s="17"/>
      <c r="B41" s="24"/>
      <c r="C41" s="21"/>
      <c r="D41" s="18"/>
    </row>
    <row r="42" spans="1:4">
      <c r="A42" s="62" t="s">
        <v>65</v>
      </c>
      <c r="B42" s="63"/>
      <c r="C42" s="66">
        <f>SUM(C28:C41)</f>
        <v>17192</v>
      </c>
      <c r="D42" s="55" t="str">
        <f t="shared" si="0"/>
        <v>16.8 kB</v>
      </c>
    </row>
    <row r="43" spans="1:4">
      <c r="A43" s="64"/>
      <c r="B43" s="65"/>
      <c r="C43" s="67"/>
      <c r="D43" s="56"/>
    </row>
    <row r="44" spans="1:4" ht="90">
      <c r="A44" s="30" t="s">
        <v>66</v>
      </c>
      <c r="B44" s="31" t="s">
        <v>67</v>
      </c>
      <c r="C44" s="32">
        <f>C42 * B12</f>
        <v>68768</v>
      </c>
      <c r="D44" s="33" t="str">
        <f t="shared" si="0"/>
        <v>67.2 kB</v>
      </c>
    </row>
    <row r="45" spans="1:4">
      <c r="A45" s="51" t="s">
        <v>68</v>
      </c>
      <c r="B45" s="53" t="s">
        <v>69</v>
      </c>
      <c r="C45" s="53">
        <f>_xlfn.CEILING.MATH(C44/B23)*B23</f>
        <v>69632</v>
      </c>
      <c r="D45" s="55" t="str">
        <f>IF(C45 &gt;1023, _xlfn.TEXTJOIN(" ",TRUE, TEXT((C45 / 1024), "0.0"), "kB"), _xlfn.TEXTJOIN(" ",TRUE, TEXT(C45, "0"), "B"))</f>
        <v>68.0 kB</v>
      </c>
    </row>
    <row r="46" spans="1:4">
      <c r="A46" s="52"/>
      <c r="B46" s="54"/>
      <c r="C46" s="54"/>
      <c r="D46" s="56"/>
    </row>
  </sheetData>
  <mergeCells count="26">
    <mergeCell ref="A45:A46"/>
    <mergeCell ref="B45:B46"/>
    <mergeCell ref="C45:C46"/>
    <mergeCell ref="D45:D46"/>
    <mergeCell ref="D3:E3"/>
    <mergeCell ref="C26:E26"/>
    <mergeCell ref="C13:E13"/>
    <mergeCell ref="A42:B43"/>
    <mergeCell ref="C42:C43"/>
    <mergeCell ref="D42:D43"/>
    <mergeCell ref="C12:E12"/>
    <mergeCell ref="C10:E10"/>
    <mergeCell ref="A3:B3"/>
    <mergeCell ref="C24:E24"/>
    <mergeCell ref="C11:E11"/>
    <mergeCell ref="C14:E14"/>
    <mergeCell ref="C15:E15"/>
    <mergeCell ref="C16:E16"/>
    <mergeCell ref="C17:E17"/>
    <mergeCell ref="C18:E18"/>
    <mergeCell ref="C21:E21"/>
    <mergeCell ref="C22:E22"/>
    <mergeCell ref="C23:E23"/>
    <mergeCell ref="C25:E25"/>
    <mergeCell ref="C19:E19"/>
    <mergeCell ref="C20:E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Draus, Sebastian</cp:lastModifiedBy>
  <cp:revision/>
  <dcterms:created xsi:type="dcterms:W3CDTF">2020-05-28T14:02:50Z</dcterms:created>
  <dcterms:modified xsi:type="dcterms:W3CDTF">2020-06-08T14:51:07Z</dcterms:modified>
  <cp:category/>
  <cp:contentStatus/>
</cp:coreProperties>
</file>